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280" windowHeight="6570" tabRatio="515" activeTab="1"/>
  </bookViews>
  <sheets>
    <sheet name="Prospetto" sheetId="1" r:id="rId1"/>
    <sheet name="Prezzi" sheetId="2" r:id="rId2"/>
    <sheet name="Foglio1" sheetId="3" r:id="rId3"/>
  </sheets>
  <definedNames>
    <definedName name="_xlfn.IFERROR" hidden="1">#NAME?</definedName>
    <definedName name="_xlnm.Print_Area" localSheetId="1">'Prezzi'!$A$1:$L$35</definedName>
    <definedName name="_xlnm.Print_Area" localSheetId="0">'Prospetto'!$A$1:$D$36</definedName>
  </definedNames>
  <calcPr fullCalcOnLoad="1"/>
</workbook>
</file>

<file path=xl/sharedStrings.xml><?xml version="1.0" encoding="utf-8"?>
<sst xmlns="http://schemas.openxmlformats.org/spreadsheetml/2006/main" count="94" uniqueCount="74">
  <si>
    <t>ONORARIO TECNICO</t>
  </si>
  <si>
    <t>Ha</t>
  </si>
  <si>
    <t>Costo</t>
  </si>
  <si>
    <t>Sub Totale</t>
  </si>
  <si>
    <t>Tot sup assestata</t>
  </si>
  <si>
    <t>TOTALE A</t>
  </si>
  <si>
    <t>% ONORARIO TECNICO</t>
  </si>
  <si>
    <t>TOTALE B</t>
  </si>
  <si>
    <t>TOTALE C</t>
  </si>
  <si>
    <t>Ripristino segnatura confini</t>
  </si>
  <si>
    <t>TOTALE E</t>
  </si>
  <si>
    <t>TOTALE ARROTONDATO</t>
  </si>
  <si>
    <t>Prezzo Unit. Tecnico</t>
  </si>
  <si>
    <t>Prezzi per superficie</t>
  </si>
  <si>
    <t>100&gt;&lt;250</t>
  </si>
  <si>
    <t>250&gt;&lt;500</t>
  </si>
  <si>
    <t>500&gt;&lt;1000</t>
  </si>
  <si>
    <t>1000&gt;&lt;2000</t>
  </si>
  <si>
    <t>2000&gt;&lt;4000</t>
  </si>
  <si>
    <t>ADS relascopiche con cavallettameto</t>
  </si>
  <si>
    <t>ADS relascopiche senza cavallettamento</t>
  </si>
  <si>
    <t>TOTALE PARZIALE E CONTRIBUTO</t>
  </si>
  <si>
    <t>TOTALE</t>
  </si>
  <si>
    <t>TOTALE PARZIALE A,B,C,D,E,F</t>
  </si>
  <si>
    <t>Prezzi unitari ceduo regime €</t>
  </si>
  <si>
    <t>&lt;250</t>
  </si>
  <si>
    <t>Fustaia produzione</t>
  </si>
  <si>
    <t>&lt; 10,000</t>
  </si>
  <si>
    <t xml:space="preserve">Prezzi per </t>
  </si>
  <si>
    <t>25.000&gt;&lt;50.000</t>
  </si>
  <si>
    <t>&lt;75.000</t>
  </si>
  <si>
    <t>Totale</t>
  </si>
  <si>
    <t>Ceduo di produzione</t>
  </si>
  <si>
    <t>Totale fustaia produzione</t>
  </si>
  <si>
    <t>Totale fustaia /ceduo protezione</t>
  </si>
  <si>
    <t>fustaia di produzione</t>
  </si>
  <si>
    <t>fustai/ceduo protezione</t>
  </si>
  <si>
    <t>ceduo produzione</t>
  </si>
  <si>
    <t>Rilievo viabilità</t>
  </si>
  <si>
    <t>Carta degli interventi</t>
  </si>
  <si>
    <t>&gt;1.000 ha</t>
  </si>
  <si>
    <t>&lt;=1.000 ha</t>
  </si>
  <si>
    <t>Ha/N</t>
  </si>
  <si>
    <t>Carta particellare tipi strutturali</t>
  </si>
  <si>
    <t>pascolo</t>
  </si>
  <si>
    <t>CARTOGRAFIA</t>
  </si>
  <si>
    <t>TOTALE F</t>
  </si>
  <si>
    <t>VIABILITA'</t>
  </si>
  <si>
    <t>TOTALE D</t>
  </si>
  <si>
    <t>CONFINAZIONE</t>
  </si>
  <si>
    <t>Prezzo unitari fustaia/ceduo protezione€</t>
  </si>
  <si>
    <t>Prezzo unitari fustaia produzione €</t>
  </si>
  <si>
    <t>Totale pascoli</t>
  </si>
  <si>
    <t>Totale ceduo produzione</t>
  </si>
  <si>
    <t>Prezzo unitari fustaia/ceduo protezione €</t>
  </si>
  <si>
    <t>totale</t>
  </si>
  <si>
    <t>% onorario</t>
  </si>
  <si>
    <t>Totale onorario tecnico</t>
  </si>
  <si>
    <t>Contributo previdenziale</t>
  </si>
  <si>
    <t>IVA</t>
  </si>
  <si>
    <t>TOTALE SPETTANZE (A+B)</t>
  </si>
  <si>
    <t>COMPENSI</t>
  </si>
  <si>
    <t>Sconto Revisione</t>
  </si>
  <si>
    <t>TOTALE A+B-Sconto</t>
  </si>
  <si>
    <t>RILIEVI DENDROMETRICI</t>
  </si>
  <si>
    <t>Compensi accessori</t>
  </si>
  <si>
    <t>10.000&gt;&lt;25.000</t>
  </si>
  <si>
    <t>Superfici effettive (ha)</t>
  </si>
  <si>
    <t>Pascoli (ha)</t>
  </si>
  <si>
    <t>Totale compensi accessori</t>
  </si>
  <si>
    <t>Preventivo del tecnico incaricato</t>
  </si>
  <si>
    <t>Fustaia/ceduo protezione</t>
  </si>
  <si>
    <t xml:space="preserve">Preventivo per la redazione del Piano di Riassetto </t>
  </si>
  <si>
    <t>&gt; 4000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</si>
</sst>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#,##0_);\(#,##0\)"/>
    <numFmt numFmtId="178" formatCode="&quot;L.&quot;\ #,##0"/>
    <numFmt numFmtId="179" formatCode="0.0000"/>
    <numFmt numFmtId="180" formatCode="0.0%"/>
    <numFmt numFmtId="181" formatCode="0.0000%"/>
    <numFmt numFmtId="182" formatCode="#,##0.0000"/>
    <numFmt numFmtId="183" formatCode="#,##0.000"/>
    <numFmt numFmtId="184" formatCode="#,##0.0"/>
    <numFmt numFmtId="185" formatCode="0.0"/>
    <numFmt numFmtId="186" formatCode="&quot;€&quot;\ #,##0"/>
    <numFmt numFmtId="187" formatCode="[$L.-410]\ #,##0;[Red]\-[$L.-410]\ #,##0"/>
    <numFmt numFmtId="188" formatCode="[$L.-410]\ #,##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&quot;€&quot;\ #,##0.00"/>
    <numFmt numFmtId="197" formatCode="&quot;Sì&quot;;&quot;Sì&quot;;&quot;No&quot;"/>
    <numFmt numFmtId="198" formatCode="&quot;Vero&quot;;&quot;Vero&quot;;&quot;Falso&quot;"/>
    <numFmt numFmtId="199" formatCode="&quot;Attivo&quot;;&quot;Attivo&quot;;&quot;Inattivo&quot;"/>
    <numFmt numFmtId="200" formatCode="[$€-2]\ #.##000_);[Red]\([$€-2]\ #.##000\)"/>
    <numFmt numFmtId="201" formatCode=";;;"/>
    <numFmt numFmtId="202" formatCode="#,##0.00\ &quot;€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333333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87" fontId="9" fillId="0" borderId="10" xfId="36" applyNumberFormat="1" applyFont="1" applyBorder="1" applyAlignment="1" applyProtection="1">
      <alignment horizontal="center" vertical="center"/>
      <protection/>
    </xf>
    <xf numFmtId="187" fontId="9" fillId="0" borderId="10" xfId="36" applyNumberFormat="1" applyFont="1" applyBorder="1" applyAlignment="1" applyProtection="1">
      <alignment horizontal="center" vertical="center" wrapText="1"/>
      <protection/>
    </xf>
    <xf numFmtId="10" fontId="46" fillId="0" borderId="0" xfId="0" applyNumberFormat="1" applyFont="1" applyAlignment="1">
      <alignment/>
    </xf>
    <xf numFmtId="0" fontId="10" fillId="0" borderId="0" xfId="0" applyFont="1" applyAlignment="1">
      <alignment/>
    </xf>
    <xf numFmtId="193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0" fontId="46" fillId="0" borderId="0" xfId="0" applyNumberFormat="1" applyFont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center"/>
      <protection/>
    </xf>
    <xf numFmtId="10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0" fillId="0" borderId="0" xfId="0" applyNumberFormat="1" applyBorder="1" applyAlignment="1">
      <alignment/>
    </xf>
    <xf numFmtId="202" fontId="0" fillId="0" borderId="0" xfId="0" applyNumberFormat="1" applyFont="1" applyBorder="1" applyAlignment="1">
      <alignment/>
    </xf>
    <xf numFmtId="2" fontId="0" fillId="30" borderId="0" xfId="0" applyNumberFormat="1" applyFill="1" applyBorder="1" applyAlignment="1" applyProtection="1">
      <alignment/>
      <protection locked="0"/>
    </xf>
    <xf numFmtId="2" fontId="0" fillId="30" borderId="0" xfId="0" applyNumberFormat="1" applyFont="1" applyFill="1" applyBorder="1" applyAlignment="1" applyProtection="1">
      <alignment/>
      <protection locked="0"/>
    </xf>
    <xf numFmtId="2" fontId="0" fillId="30" borderId="0" xfId="0" applyNumberForma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/>
      <protection/>
    </xf>
    <xf numFmtId="4" fontId="0" fillId="30" borderId="15" xfId="0" applyNumberFormat="1" applyFill="1" applyBorder="1" applyAlignment="1" applyProtection="1">
      <alignment/>
      <protection locked="0"/>
    </xf>
    <xf numFmtId="4" fontId="0" fillId="30" borderId="16" xfId="0" applyNumberFormat="1" applyFill="1" applyBorder="1" applyAlignment="1" applyProtection="1">
      <alignment/>
      <protection locked="0"/>
    </xf>
    <xf numFmtId="4" fontId="0" fillId="30" borderId="11" xfId="0" applyNumberForma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0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0" applyNumberFormat="1" applyFont="1" applyBorder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 applyProtection="1">
      <alignment horizontal="center" vertical="center" wrapText="1"/>
      <protection/>
    </xf>
    <xf numFmtId="3" fontId="0" fillId="0" borderId="16" xfId="0" applyNumberFormat="1" applyBorder="1" applyAlignment="1" applyProtection="1">
      <alignment horizontal="center" vertical="center" wrapText="1"/>
      <protection/>
    </xf>
    <xf numFmtId="3" fontId="0" fillId="0" borderId="19" xfId="0" applyNumberForma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4" fontId="1" fillId="0" borderId="13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14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4" fontId="1" fillId="0" borderId="14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81" fontId="0" fillId="0" borderId="0" xfId="0" applyNumberForma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4" fontId="0" fillId="0" borderId="16" xfId="0" applyNumberFormat="1" applyFill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4" fontId="1" fillId="0" borderId="19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9" fontId="0" fillId="30" borderId="0" xfId="0" applyNumberForma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1" fillId="0" borderId="13" xfId="0" applyNumberFormat="1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10" fontId="46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3" fontId="3" fillId="0" borderId="11" xfId="0" applyNumberFormat="1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 horizontal="center"/>
      <protection/>
    </xf>
    <xf numFmtId="3" fontId="3" fillId="0" borderId="12" xfId="0" applyNumberFormat="1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9.7109375" style="61" bestFit="1" customWidth="1"/>
    <col min="2" max="2" width="10.140625" style="125" bestFit="1" customWidth="1"/>
    <col min="3" max="3" width="9.28125" style="61" bestFit="1" customWidth="1"/>
    <col min="4" max="4" width="12.7109375" style="61" bestFit="1" customWidth="1"/>
    <col min="5" max="16384" width="9.140625" style="61" customWidth="1"/>
  </cols>
  <sheetData>
    <row r="1" spans="1:4" ht="44.25" customHeight="1">
      <c r="A1" s="144" t="s">
        <v>72</v>
      </c>
      <c r="B1" s="145"/>
      <c r="C1" s="145"/>
      <c r="D1" s="146"/>
    </row>
    <row r="2" spans="1:4" ht="12.75">
      <c r="A2" s="77"/>
      <c r="B2" s="141" t="s">
        <v>70</v>
      </c>
      <c r="C2" s="142"/>
      <c r="D2" s="143"/>
    </row>
    <row r="3" spans="1:4" s="121" customFormat="1" ht="38.25">
      <c r="A3" s="78" t="s">
        <v>0</v>
      </c>
      <c r="B3" s="79" t="s">
        <v>1</v>
      </c>
      <c r="C3" s="80" t="s">
        <v>12</v>
      </c>
      <c r="D3" s="81" t="s">
        <v>2</v>
      </c>
    </row>
    <row r="4" spans="1:4" ht="12.75">
      <c r="A4" s="82" t="s">
        <v>35</v>
      </c>
      <c r="B4" s="83">
        <f>Prezzi!C9</f>
        <v>0</v>
      </c>
      <c r="C4" s="23"/>
      <c r="D4" s="84">
        <f>Prezzi!F9</f>
        <v>0</v>
      </c>
    </row>
    <row r="5" spans="1:4" ht="12.75">
      <c r="A5" s="82" t="s">
        <v>36</v>
      </c>
      <c r="B5" s="85">
        <f>Prezzi!C19</f>
        <v>0</v>
      </c>
      <c r="C5" s="23"/>
      <c r="D5" s="84">
        <f>Prezzi!F19</f>
        <v>0</v>
      </c>
    </row>
    <row r="6" spans="1:4" ht="12.75">
      <c r="A6" s="82" t="s">
        <v>37</v>
      </c>
      <c r="B6" s="85">
        <f>Prezzi!C29</f>
        <v>0</v>
      </c>
      <c r="C6" s="23"/>
      <c r="D6" s="84">
        <f>Prezzi!F29</f>
        <v>0</v>
      </c>
    </row>
    <row r="7" spans="1:4" ht="12.75">
      <c r="A7" s="86" t="s">
        <v>3</v>
      </c>
      <c r="B7" s="87">
        <f>SUM(B4:B6)</f>
        <v>0</v>
      </c>
      <c r="C7" s="88"/>
      <c r="D7" s="89">
        <f>SUM(D4:D6)</f>
        <v>0</v>
      </c>
    </row>
    <row r="8" spans="1:4" ht="12.75">
      <c r="A8" s="82" t="s">
        <v>44</v>
      </c>
      <c r="B8" s="85">
        <f>Prezzi!C33</f>
        <v>0</v>
      </c>
      <c r="C8" s="23"/>
      <c r="D8" s="84">
        <f>Prezzi!F33</f>
        <v>0</v>
      </c>
    </row>
    <row r="9" spans="1:4" s="122" customFormat="1" ht="12.75">
      <c r="A9" s="86" t="s">
        <v>4</v>
      </c>
      <c r="B9" s="126">
        <f>SUM(B7,B8)</f>
        <v>0</v>
      </c>
      <c r="C9" s="90"/>
      <c r="D9" s="91"/>
    </row>
    <row r="10" spans="1:4" ht="15.75">
      <c r="A10" s="92" t="s">
        <v>5</v>
      </c>
      <c r="B10" s="93"/>
      <c r="C10" s="94"/>
      <c r="D10" s="89">
        <f>D7+D8</f>
        <v>0</v>
      </c>
    </row>
    <row r="11" spans="1:4" s="123" customFormat="1" ht="15.75">
      <c r="A11" s="92" t="s">
        <v>61</v>
      </c>
      <c r="B11" s="95"/>
      <c r="C11" s="96"/>
      <c r="D11" s="84"/>
    </row>
    <row r="12" spans="1:4" ht="12.75">
      <c r="A12" s="97" t="s">
        <v>6</v>
      </c>
      <c r="B12" s="85"/>
      <c r="C12" s="98"/>
      <c r="D12" s="84">
        <f>Prezzi!$L$7</f>
        <v>0</v>
      </c>
    </row>
    <row r="13" spans="1:4" ht="15.75">
      <c r="A13" s="92" t="s">
        <v>7</v>
      </c>
      <c r="B13" s="85"/>
      <c r="C13" s="99"/>
      <c r="D13" s="89">
        <f>D12</f>
        <v>0</v>
      </c>
    </row>
    <row r="14" spans="1:4" ht="15.75">
      <c r="A14" s="92" t="s">
        <v>60</v>
      </c>
      <c r="B14" s="85"/>
      <c r="C14" s="99"/>
      <c r="D14" s="89">
        <f>D10+D13</f>
        <v>0</v>
      </c>
    </row>
    <row r="15" spans="1:4" ht="15.75">
      <c r="A15" s="92" t="s">
        <v>62</v>
      </c>
      <c r="B15" s="85"/>
      <c r="C15" s="99"/>
      <c r="D15" s="89">
        <f>D14*0.3</f>
        <v>0</v>
      </c>
    </row>
    <row r="16" spans="1:4" ht="15.75">
      <c r="A16" s="92" t="s">
        <v>63</v>
      </c>
      <c r="B16" s="85"/>
      <c r="C16" s="99"/>
      <c r="D16" s="89">
        <f>D14-D15</f>
        <v>0</v>
      </c>
    </row>
    <row r="17" spans="1:4" ht="15.75">
      <c r="A17" s="92" t="s">
        <v>64</v>
      </c>
      <c r="B17" s="100" t="s">
        <v>42</v>
      </c>
      <c r="C17" s="23"/>
      <c r="D17" s="84"/>
    </row>
    <row r="18" spans="1:4" ht="12.75">
      <c r="A18" s="101" t="s">
        <v>19</v>
      </c>
      <c r="B18" s="57">
        <v>0</v>
      </c>
      <c r="C18" s="102">
        <v>15</v>
      </c>
      <c r="D18" s="103">
        <f>B18*C18</f>
        <v>0</v>
      </c>
    </row>
    <row r="19" spans="1:4" ht="12.75">
      <c r="A19" s="101" t="s">
        <v>20</v>
      </c>
      <c r="B19" s="57">
        <v>0</v>
      </c>
      <c r="C19" s="102">
        <v>3</v>
      </c>
      <c r="D19" s="103">
        <f>B19*C19</f>
        <v>0</v>
      </c>
    </row>
    <row r="20" spans="1:4" ht="15.75">
      <c r="A20" s="92" t="s">
        <v>8</v>
      </c>
      <c r="B20" s="83"/>
      <c r="C20" s="26"/>
      <c r="D20" s="104">
        <f>D18+D19</f>
        <v>0</v>
      </c>
    </row>
    <row r="21" spans="1:4" ht="15.75">
      <c r="A21" s="92" t="s">
        <v>47</v>
      </c>
      <c r="B21" s="85"/>
      <c r="C21" s="99"/>
      <c r="D21" s="89"/>
    </row>
    <row r="22" spans="1:4" ht="12.75">
      <c r="A22" s="105" t="s">
        <v>38</v>
      </c>
      <c r="B22" s="57">
        <v>0</v>
      </c>
      <c r="C22" s="102">
        <v>1.5</v>
      </c>
      <c r="D22" s="103">
        <f>B22*C22</f>
        <v>0</v>
      </c>
    </row>
    <row r="23" spans="1:4" ht="15.75">
      <c r="A23" s="92" t="s">
        <v>48</v>
      </c>
      <c r="B23" s="83"/>
      <c r="C23" s="26"/>
      <c r="D23" s="104">
        <f>D22</f>
        <v>0</v>
      </c>
    </row>
    <row r="24" spans="1:4" ht="15.75">
      <c r="A24" s="92" t="s">
        <v>49</v>
      </c>
      <c r="B24" s="83"/>
      <c r="C24" s="26"/>
      <c r="D24" s="84"/>
    </row>
    <row r="25" spans="1:4" ht="12.75">
      <c r="A25" s="101" t="s">
        <v>9</v>
      </c>
      <c r="B25" s="58">
        <v>0</v>
      </c>
      <c r="C25" s="106">
        <v>1.5</v>
      </c>
      <c r="D25" s="103">
        <f>B25*C25</f>
        <v>0</v>
      </c>
    </row>
    <row r="26" spans="1:4" ht="15.75">
      <c r="A26" s="92" t="s">
        <v>10</v>
      </c>
      <c r="B26" s="83"/>
      <c r="C26" s="26"/>
      <c r="D26" s="104">
        <f>D25</f>
        <v>0</v>
      </c>
    </row>
    <row r="27" spans="1:4" s="123" customFormat="1" ht="15.75">
      <c r="A27" s="92" t="s">
        <v>45</v>
      </c>
      <c r="B27" s="100" t="s">
        <v>1</v>
      </c>
      <c r="C27" s="96"/>
      <c r="D27" s="84"/>
    </row>
    <row r="28" spans="1:4" ht="12.75">
      <c r="A28" s="105" t="s">
        <v>43</v>
      </c>
      <c r="B28" s="57">
        <v>0</v>
      </c>
      <c r="C28" s="106">
        <v>2</v>
      </c>
      <c r="D28" s="103">
        <f>B28*C28</f>
        <v>0</v>
      </c>
    </row>
    <row r="29" spans="1:4" ht="12.75">
      <c r="A29" s="107" t="s">
        <v>39</v>
      </c>
      <c r="B29" s="59">
        <v>0</v>
      </c>
      <c r="C29" s="108">
        <v>1</v>
      </c>
      <c r="D29" s="109">
        <f>B29*C29</f>
        <v>0</v>
      </c>
    </row>
    <row r="30" spans="1:4" ht="15.75">
      <c r="A30" s="110" t="s">
        <v>46</v>
      </c>
      <c r="B30" s="111"/>
      <c r="C30" s="88"/>
      <c r="D30" s="89">
        <f>SUM(D28:D29)</f>
        <v>0</v>
      </c>
    </row>
    <row r="31" spans="1:4" ht="15.75">
      <c r="A31" s="110" t="s">
        <v>23</v>
      </c>
      <c r="B31" s="112"/>
      <c r="C31" s="113"/>
      <c r="D31" s="89">
        <f>D16+D20+D23+D26+D30</f>
        <v>0</v>
      </c>
    </row>
    <row r="32" spans="1:4" ht="12.75">
      <c r="A32" s="97" t="s">
        <v>58</v>
      </c>
      <c r="B32" s="85"/>
      <c r="C32" s="124">
        <v>0.02</v>
      </c>
      <c r="D32" s="84">
        <f>D31*C32</f>
        <v>0</v>
      </c>
    </row>
    <row r="33" spans="1:4" ht="15.75">
      <c r="A33" s="110" t="s">
        <v>21</v>
      </c>
      <c r="B33" s="112"/>
      <c r="C33" s="114"/>
      <c r="D33" s="89">
        <f>D31+D32</f>
        <v>0</v>
      </c>
    </row>
    <row r="34" spans="1:4" ht="12.75">
      <c r="A34" s="97" t="s">
        <v>59</v>
      </c>
      <c r="B34" s="85"/>
      <c r="C34" s="115">
        <v>0.22</v>
      </c>
      <c r="D34" s="84">
        <f>D33*C34</f>
        <v>0</v>
      </c>
    </row>
    <row r="35" spans="1:4" ht="15.75">
      <c r="A35" s="92" t="s">
        <v>22</v>
      </c>
      <c r="B35" s="85"/>
      <c r="C35" s="116"/>
      <c r="D35" s="117">
        <f>D33+D34</f>
        <v>0</v>
      </c>
    </row>
    <row r="36" spans="1:4" ht="15.75">
      <c r="A36" s="118" t="s">
        <v>11</v>
      </c>
      <c r="B36" s="119"/>
      <c r="C36" s="120"/>
      <c r="D36" s="117">
        <f>INT(D35)</f>
        <v>0</v>
      </c>
    </row>
    <row r="37" spans="2:4" ht="12.75">
      <c r="B37" s="61"/>
      <c r="C37" s="125"/>
      <c r="D37" s="125"/>
    </row>
  </sheetData>
  <sheetProtection password="F152" sheet="1" selectLockedCells="1"/>
  <mergeCells count="2">
    <mergeCell ref="B2:D2"/>
    <mergeCell ref="A1:D1"/>
  </mergeCells>
  <printOptions/>
  <pageMargins left="0.5905511811023623" right="0.1968503937007874" top="0.3937007874015748" bottom="0" header="0" footer="0"/>
  <pageSetup horizontalDpi="300" verticalDpi="300" orientation="landscape" paperSize="9" scale="70" r:id="rId1"/>
  <headerFooter alignWithMargins="0">
    <oddFooter>&amp;L&amp;Z&amp;F&amp;RDirezione AdG FEASR e Foreste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29.8515625" style="61" customWidth="1"/>
    <col min="2" max="2" width="16.421875" style="61" customWidth="1"/>
    <col min="3" max="3" width="15.00390625" style="61" bestFit="1" customWidth="1"/>
    <col min="4" max="4" width="22.140625" style="61" customWidth="1"/>
    <col min="5" max="5" width="26.00390625" style="61" customWidth="1"/>
    <col min="6" max="7" width="13.57421875" style="61" customWidth="1"/>
    <col min="8" max="8" width="17.8515625" style="61" customWidth="1"/>
    <col min="9" max="9" width="18.28125" style="61" customWidth="1"/>
    <col min="10" max="10" width="12.28125" style="61" customWidth="1"/>
    <col min="11" max="11" width="11.00390625" style="61" hidden="1" customWidth="1"/>
    <col min="12" max="12" width="15.57421875" style="61" customWidth="1"/>
    <col min="13" max="13" width="13.28125" style="61" hidden="1" customWidth="1"/>
    <col min="14" max="14" width="10.7109375" style="61" hidden="1" customWidth="1"/>
    <col min="15" max="18" width="9.140625" style="61" hidden="1" customWidth="1"/>
    <col min="19" max="21" width="9.140625" style="61" customWidth="1"/>
    <col min="22" max="22" width="11.57421875" style="61" bestFit="1" customWidth="1"/>
    <col min="23" max="16384" width="9.140625" style="61" customWidth="1"/>
  </cols>
  <sheetData>
    <row r="1" spans="1:12" ht="15">
      <c r="A1" s="147" t="s">
        <v>26</v>
      </c>
      <c r="B1" s="148"/>
      <c r="C1" s="148"/>
      <c r="D1" s="148"/>
      <c r="E1" s="148"/>
      <c r="F1" s="149"/>
      <c r="G1" s="9"/>
      <c r="H1" s="10"/>
      <c r="I1" s="56" t="s">
        <v>65</v>
      </c>
      <c r="J1" s="10"/>
      <c r="K1" s="10"/>
      <c r="L1" s="10"/>
    </row>
    <row r="2" spans="1:18" s="62" customFormat="1" ht="30" customHeight="1">
      <c r="A2" s="11" t="s">
        <v>13</v>
      </c>
      <c r="B2" s="12"/>
      <c r="C2" s="13" t="s">
        <v>67</v>
      </c>
      <c r="D2" s="12" t="s">
        <v>51</v>
      </c>
      <c r="E2" s="12" t="s">
        <v>51</v>
      </c>
      <c r="F2" s="14" t="s">
        <v>31</v>
      </c>
      <c r="G2" s="15"/>
      <c r="H2" s="16" t="s">
        <v>28</v>
      </c>
      <c r="I2" s="17"/>
      <c r="J2" s="3"/>
      <c r="K2" s="4" t="s">
        <v>56</v>
      </c>
      <c r="L2" s="18" t="s">
        <v>55</v>
      </c>
      <c r="O2" s="63"/>
      <c r="P2" s="63"/>
      <c r="Q2" s="63"/>
      <c r="R2" s="63"/>
    </row>
    <row r="3" spans="1:18" ht="15">
      <c r="A3" s="19" t="s">
        <v>25</v>
      </c>
      <c r="B3" s="8">
        <v>250</v>
      </c>
      <c r="C3" s="53">
        <v>0</v>
      </c>
      <c r="D3" s="20">
        <v>20</v>
      </c>
      <c r="E3" s="20">
        <f>IF(C3=0,0,20)</f>
        <v>0</v>
      </c>
      <c r="F3" s="21">
        <f aca="true" t="shared" si="0" ref="F3:F8">C3*E3</f>
        <v>0</v>
      </c>
      <c r="G3" s="22"/>
      <c r="H3" s="19" t="s">
        <v>27</v>
      </c>
      <c r="I3" s="46">
        <v>10000</v>
      </c>
      <c r="J3" s="44">
        <v>0.23</v>
      </c>
      <c r="K3" s="24" t="str">
        <f>IF(M3&gt;=0,"23%","")</f>
        <v>23%</v>
      </c>
      <c r="L3" s="25">
        <f>_xlfn.IFERROR(K3*M3,0)</f>
        <v>0</v>
      </c>
      <c r="M3" s="67">
        <f>IF(F35&lt;10000,F35,"")</f>
        <v>0</v>
      </c>
      <c r="N3" s="68">
        <v>0.23</v>
      </c>
      <c r="P3" s="69"/>
      <c r="Q3" s="69"/>
      <c r="R3" s="69"/>
    </row>
    <row r="4" spans="1:18" ht="15">
      <c r="A4" s="19" t="s">
        <v>15</v>
      </c>
      <c r="B4" s="8">
        <v>500</v>
      </c>
      <c r="C4" s="53">
        <v>0</v>
      </c>
      <c r="D4" s="20">
        <v>17.5</v>
      </c>
      <c r="E4" s="20">
        <f>IF(C4=0,0,D4+((B4-C4)/(B4-B3))*(D3-D4))</f>
        <v>0</v>
      </c>
      <c r="F4" s="21">
        <f t="shared" si="0"/>
        <v>0</v>
      </c>
      <c r="G4" s="22"/>
      <c r="H4" s="19" t="s">
        <v>66</v>
      </c>
      <c r="I4" s="46">
        <v>25000</v>
      </c>
      <c r="J4" s="45">
        <v>0.16</v>
      </c>
      <c r="K4" s="24" t="e">
        <f>N4</f>
        <v>#N/A</v>
      </c>
      <c r="L4" s="25">
        <f>_xlfn.IFERROR(F$35*K4,0)</f>
        <v>0</v>
      </c>
      <c r="M4" s="67">
        <f>IF(AND(F35&gt;10000,F35&lt;25000),F35,"")</f>
      </c>
      <c r="N4" s="71" t="e">
        <f>+P4+(R4-P4)*(M4-O4)/(Q4-O4)</f>
        <v>#N/A</v>
      </c>
      <c r="O4" s="69" t="e">
        <f>VLOOKUP($M4,$I$3:$J$6,1,1)</f>
        <v>#N/A</v>
      </c>
      <c r="P4" s="69" t="e">
        <f>VLOOKUP($M4,$I$3:$J$6,2,1)</f>
        <v>#N/A</v>
      </c>
      <c r="Q4" s="69" t="e">
        <f ca="1">INDIRECT("I"&amp;MATCH($P4,$J$3:$J$6,0)+3)</f>
        <v>#N/A</v>
      </c>
      <c r="R4" s="69" t="e">
        <f ca="1">INDIRECT("j"&amp;MATCH($P4,$J$3:$J$6,0)+3)</f>
        <v>#N/A</v>
      </c>
    </row>
    <row r="5" spans="1:18" ht="15">
      <c r="A5" s="19" t="s">
        <v>16</v>
      </c>
      <c r="B5" s="8">
        <v>1000</v>
      </c>
      <c r="C5" s="53">
        <v>0</v>
      </c>
      <c r="D5" s="20">
        <v>15</v>
      </c>
      <c r="E5" s="20">
        <f>IF(C5=0,0,D5+((B5-C5)/(B5-B4))*(D4-D5))</f>
        <v>0</v>
      </c>
      <c r="F5" s="21">
        <f t="shared" si="0"/>
        <v>0</v>
      </c>
      <c r="G5" s="22"/>
      <c r="H5" s="19" t="s">
        <v>29</v>
      </c>
      <c r="I5" s="46">
        <v>50000</v>
      </c>
      <c r="J5" s="44">
        <v>0.1</v>
      </c>
      <c r="K5" s="24" t="e">
        <f>N5</f>
        <v>#N/A</v>
      </c>
      <c r="L5" s="25">
        <f>_xlfn.IFERROR(F$35*K5,0)</f>
        <v>0</v>
      </c>
      <c r="M5" s="67">
        <f>IF(AND(F35&gt;25000,F35&lt;50000),F35,"")</f>
      </c>
      <c r="N5" s="71" t="e">
        <f>+P5+(R5-P5)*(M5-O5)/(Q5-O5)</f>
        <v>#N/A</v>
      </c>
      <c r="O5" s="69" t="e">
        <f>VLOOKUP($M5,$I$3:$J$6,1,1)</f>
        <v>#N/A</v>
      </c>
      <c r="P5" s="69" t="e">
        <f>VLOOKUP($M5,$I$3:$J$6,2,1)</f>
        <v>#N/A</v>
      </c>
      <c r="Q5" s="69" t="e">
        <f ca="1">INDIRECT("I"&amp;MATCH($P5,$J$3:$J$6,0)+3)</f>
        <v>#N/A</v>
      </c>
      <c r="R5" s="69" t="e">
        <f ca="1">INDIRECT("j"&amp;MATCH($P5,$J$3:$J$6,0)+3)</f>
        <v>#N/A</v>
      </c>
    </row>
    <row r="6" spans="1:18" ht="15">
      <c r="A6" s="19" t="s">
        <v>17</v>
      </c>
      <c r="B6" s="8">
        <v>2000</v>
      </c>
      <c r="C6" s="53">
        <v>0</v>
      </c>
      <c r="D6" s="20">
        <v>12.5</v>
      </c>
      <c r="E6" s="20">
        <f>IF(C6=0,0,D6+((B6-C6)/(B6-B5))*(D5-D6))</f>
        <v>0</v>
      </c>
      <c r="F6" s="21">
        <f t="shared" si="0"/>
        <v>0</v>
      </c>
      <c r="G6" s="22"/>
      <c r="H6" s="19" t="s">
        <v>30</v>
      </c>
      <c r="I6" s="47">
        <v>75000</v>
      </c>
      <c r="J6" s="44">
        <v>0.08</v>
      </c>
      <c r="K6" s="24" t="e">
        <f>N6</f>
        <v>#N/A</v>
      </c>
      <c r="L6" s="25">
        <f>_xlfn.IFERROR(F$35*K6,0)</f>
        <v>0</v>
      </c>
      <c r="M6" s="67">
        <f>IF(AND(F35&gt;50000,F35&lt;75000),F35,"")</f>
      </c>
      <c r="N6" s="71" t="e">
        <f>+P6+(R6-P6)*(M6-O6)/(Q6-O6)</f>
        <v>#N/A</v>
      </c>
      <c r="O6" s="69" t="e">
        <f>VLOOKUP($M6,$I$3:$J$6,1,1)</f>
        <v>#N/A</v>
      </c>
      <c r="P6" s="69" t="e">
        <f>VLOOKUP($M6,$I$3:$J$6,2,1)</f>
        <v>#N/A</v>
      </c>
      <c r="Q6" s="69" t="e">
        <f ca="1">INDIRECT("I"&amp;MATCH($P6,$J$3:$J$6,0)+3)</f>
        <v>#N/A</v>
      </c>
      <c r="R6" s="69" t="e">
        <f ca="1">INDIRECT("j"&amp;MATCH($P6,$J$3:$J$6,0)+3)</f>
        <v>#N/A</v>
      </c>
    </row>
    <row r="7" spans="1:12" ht="20.25" customHeight="1">
      <c r="A7" s="19" t="s">
        <v>18</v>
      </c>
      <c r="B7" s="8">
        <v>4000</v>
      </c>
      <c r="C7" s="53">
        <v>0</v>
      </c>
      <c r="D7" s="20">
        <v>10</v>
      </c>
      <c r="E7" s="20">
        <f>IF(C7=0,0,D7+((B7-C7)/(B7-B6))*(D6-D7))</f>
        <v>0</v>
      </c>
      <c r="F7" s="21">
        <f t="shared" si="0"/>
        <v>0</v>
      </c>
      <c r="G7" s="22"/>
      <c r="H7" s="38" t="s">
        <v>69</v>
      </c>
      <c r="I7" s="39"/>
      <c r="J7" s="42"/>
      <c r="K7" s="42"/>
      <c r="L7" s="43">
        <f>SUMIF(L3:L6,"&gt;0")</f>
        <v>0</v>
      </c>
    </row>
    <row r="8" spans="1:12" ht="18.75" customHeight="1">
      <c r="A8" s="19" t="s">
        <v>73</v>
      </c>
      <c r="B8" s="8">
        <v>4000</v>
      </c>
      <c r="C8" s="53">
        <v>0</v>
      </c>
      <c r="D8" s="20">
        <v>10</v>
      </c>
      <c r="E8" s="20">
        <f>IF(C8&lt;=4000,0,10)</f>
        <v>0</v>
      </c>
      <c r="F8" s="21">
        <f t="shared" si="0"/>
        <v>0</v>
      </c>
      <c r="G8" s="64"/>
      <c r="H8" s="130"/>
      <c r="I8" s="130"/>
      <c r="J8" s="131"/>
      <c r="K8" s="131"/>
      <c r="L8" s="132"/>
    </row>
    <row r="9" spans="1:11" ht="12.75">
      <c r="A9" s="28" t="s">
        <v>33</v>
      </c>
      <c r="B9" s="29"/>
      <c r="C9" s="30">
        <f>SUM(C3:C8)</f>
        <v>0</v>
      </c>
      <c r="D9" s="31"/>
      <c r="E9" s="31"/>
      <c r="F9" s="27">
        <f>SUM(F3:F8)</f>
        <v>0</v>
      </c>
      <c r="G9" s="133"/>
      <c r="J9" s="134"/>
      <c r="K9" s="134"/>
    </row>
    <row r="10" spans="1:12" ht="12.75">
      <c r="A10" s="10"/>
      <c r="B10" s="10"/>
      <c r="C10" s="32"/>
      <c r="D10" s="9"/>
      <c r="E10" s="9"/>
      <c r="F10" s="22"/>
      <c r="G10" s="64"/>
      <c r="H10" s="64"/>
      <c r="J10" s="134"/>
      <c r="K10" s="134"/>
      <c r="L10" s="64"/>
    </row>
    <row r="11" spans="1:11" ht="15">
      <c r="A11" s="147" t="s">
        <v>71</v>
      </c>
      <c r="B11" s="148"/>
      <c r="C11" s="148"/>
      <c r="D11" s="148"/>
      <c r="E11" s="148"/>
      <c r="F11" s="149"/>
      <c r="G11" s="64"/>
      <c r="J11" s="134"/>
      <c r="K11" s="134"/>
    </row>
    <row r="12" spans="1:7" ht="30" customHeight="1">
      <c r="A12" s="11" t="s">
        <v>13</v>
      </c>
      <c r="B12" s="12"/>
      <c r="C12" s="13" t="s">
        <v>67</v>
      </c>
      <c r="D12" s="12" t="s">
        <v>50</v>
      </c>
      <c r="E12" s="13" t="s">
        <v>54</v>
      </c>
      <c r="F12" s="14" t="s">
        <v>31</v>
      </c>
      <c r="G12" s="135"/>
    </row>
    <row r="13" spans="1:12" ht="15">
      <c r="A13" s="19" t="s">
        <v>25</v>
      </c>
      <c r="B13" s="8">
        <v>250</v>
      </c>
      <c r="C13" s="53">
        <v>0</v>
      </c>
      <c r="D13" s="20">
        <v>5</v>
      </c>
      <c r="E13" s="20">
        <f>IF(C13=0,0,5)</f>
        <v>0</v>
      </c>
      <c r="F13" s="21">
        <f aca="true" t="shared" si="1" ref="F13:F18">C13*E13</f>
        <v>0</v>
      </c>
      <c r="G13" s="64"/>
      <c r="H13" s="136"/>
      <c r="I13" s="127"/>
      <c r="J13" s="137"/>
      <c r="K13" s="129"/>
      <c r="L13" s="129"/>
    </row>
    <row r="14" spans="1:12" ht="12.75">
      <c r="A14" s="19" t="s">
        <v>15</v>
      </c>
      <c r="B14" s="8">
        <v>500</v>
      </c>
      <c r="C14" s="53">
        <v>0</v>
      </c>
      <c r="D14" s="20">
        <v>4</v>
      </c>
      <c r="E14" s="20">
        <f>IF(C14=0,0,D14+((B14-C14)/(B14-B13))*(D13-D14))</f>
        <v>0</v>
      </c>
      <c r="F14" s="21">
        <f t="shared" si="1"/>
        <v>0</v>
      </c>
      <c r="G14" s="64"/>
      <c r="H14" s="129"/>
      <c r="I14" s="127"/>
      <c r="J14" s="137"/>
      <c r="K14" s="129"/>
      <c r="L14" s="129"/>
    </row>
    <row r="15" spans="1:20" ht="12.75">
      <c r="A15" s="19" t="s">
        <v>16</v>
      </c>
      <c r="B15" s="8">
        <v>1000</v>
      </c>
      <c r="C15" s="53">
        <v>0</v>
      </c>
      <c r="D15" s="20">
        <v>3</v>
      </c>
      <c r="E15" s="20">
        <f>IF(C15=0,0,D15+((B15-C15)/(B15-B14))*(D14-D15))</f>
        <v>0</v>
      </c>
      <c r="F15" s="21">
        <f t="shared" si="1"/>
        <v>0</v>
      </c>
      <c r="G15" s="64"/>
      <c r="H15" s="129"/>
      <c r="I15" s="127"/>
      <c r="J15" s="137"/>
      <c r="K15" s="129"/>
      <c r="L15" s="129"/>
      <c r="S15" s="65"/>
      <c r="T15" s="70"/>
    </row>
    <row r="16" spans="1:20" ht="12.75">
      <c r="A16" s="19" t="s">
        <v>17</v>
      </c>
      <c r="B16" s="8">
        <v>2000</v>
      </c>
      <c r="C16" s="53">
        <v>0</v>
      </c>
      <c r="D16" s="20">
        <v>2</v>
      </c>
      <c r="E16" s="20">
        <f>IF(C16=0,0,D16+((B16-C16)/(B16-B15))*(D15-D16))</f>
        <v>0</v>
      </c>
      <c r="F16" s="21">
        <f t="shared" si="1"/>
        <v>0</v>
      </c>
      <c r="G16" s="64"/>
      <c r="H16" s="129"/>
      <c r="I16" s="128"/>
      <c r="J16" s="137"/>
      <c r="K16" s="129"/>
      <c r="L16" s="129"/>
      <c r="S16" s="65"/>
      <c r="T16" s="66"/>
    </row>
    <row r="17" spans="1:12" ht="12.75">
      <c r="A17" s="19" t="s">
        <v>18</v>
      </c>
      <c r="B17" s="8">
        <v>4000</v>
      </c>
      <c r="C17" s="53">
        <v>0</v>
      </c>
      <c r="D17" s="20">
        <v>1</v>
      </c>
      <c r="E17" s="20">
        <f>IF(C17=0,0,D17+((B17-C17)/(B17-B16))*(D16-D17))</f>
        <v>0</v>
      </c>
      <c r="F17" s="21">
        <f t="shared" si="1"/>
        <v>0</v>
      </c>
      <c r="G17" s="64"/>
      <c r="H17" s="129"/>
      <c r="I17" s="129"/>
      <c r="J17" s="129"/>
      <c r="K17" s="129"/>
      <c r="L17" s="129"/>
    </row>
    <row r="18" spans="1:12" ht="12.75">
      <c r="A18" s="19" t="s">
        <v>73</v>
      </c>
      <c r="B18" s="8">
        <v>4000</v>
      </c>
      <c r="C18" s="53">
        <v>0</v>
      </c>
      <c r="D18" s="20">
        <v>1</v>
      </c>
      <c r="E18" s="20">
        <f>IF(C18&lt;=4000,0,1)</f>
        <v>0</v>
      </c>
      <c r="F18" s="21">
        <f t="shared" si="1"/>
        <v>0</v>
      </c>
      <c r="G18" s="64"/>
      <c r="H18" s="129"/>
      <c r="I18" s="129"/>
      <c r="J18" s="129"/>
      <c r="K18" s="129"/>
      <c r="L18" s="129"/>
    </row>
    <row r="19" spans="1:12" ht="12.75">
      <c r="A19" s="28" t="s">
        <v>34</v>
      </c>
      <c r="B19" s="29"/>
      <c r="C19" s="30">
        <f>SUM(C13:C18)</f>
        <v>0</v>
      </c>
      <c r="D19" s="31"/>
      <c r="E19" s="31"/>
      <c r="F19" s="27">
        <f>SUM(F13:F18)</f>
        <v>0</v>
      </c>
      <c r="G19" s="133"/>
      <c r="H19" s="129"/>
      <c r="I19" s="129"/>
      <c r="J19" s="129"/>
      <c r="K19" s="129"/>
      <c r="L19" s="129"/>
    </row>
    <row r="20" spans="1:12" ht="12.75">
      <c r="A20" s="10"/>
      <c r="B20" s="10"/>
      <c r="C20" s="32"/>
      <c r="D20" s="9"/>
      <c r="E20" s="9"/>
      <c r="F20" s="22"/>
      <c r="G20" s="64"/>
      <c r="H20" s="129"/>
      <c r="I20" s="128"/>
      <c r="J20" s="137"/>
      <c r="K20" s="129"/>
      <c r="L20" s="129"/>
    </row>
    <row r="21" spans="1:12" ht="15">
      <c r="A21" s="147" t="s">
        <v>32</v>
      </c>
      <c r="B21" s="148"/>
      <c r="C21" s="148"/>
      <c r="D21" s="148"/>
      <c r="E21" s="148"/>
      <c r="F21" s="149"/>
      <c r="G21" s="64"/>
      <c r="H21" s="129"/>
      <c r="I21" s="127"/>
      <c r="J21" s="137"/>
      <c r="K21" s="129"/>
      <c r="L21" s="129"/>
    </row>
    <row r="22" spans="1:12" ht="30" customHeight="1">
      <c r="A22" s="11" t="s">
        <v>13</v>
      </c>
      <c r="B22" s="12"/>
      <c r="C22" s="13" t="s">
        <v>67</v>
      </c>
      <c r="D22" s="12" t="s">
        <v>24</v>
      </c>
      <c r="E22" s="12" t="s">
        <v>24</v>
      </c>
      <c r="F22" s="14" t="s">
        <v>31</v>
      </c>
      <c r="G22" s="135"/>
      <c r="H22" s="129"/>
      <c r="I22" s="127"/>
      <c r="J22" s="138"/>
      <c r="K22" s="129"/>
      <c r="L22" s="129"/>
    </row>
    <row r="23" spans="1:12" ht="12.75">
      <c r="A23" s="19" t="s">
        <v>14</v>
      </c>
      <c r="B23" s="8">
        <v>250</v>
      </c>
      <c r="C23" s="53">
        <v>0</v>
      </c>
      <c r="D23" s="20">
        <v>14</v>
      </c>
      <c r="E23" s="20">
        <f>IF(C23=0,0,14)</f>
        <v>0</v>
      </c>
      <c r="F23" s="21">
        <f aca="true" t="shared" si="2" ref="F23:F28">C23*E23</f>
        <v>0</v>
      </c>
      <c r="G23" s="64"/>
      <c r="H23" s="129"/>
      <c r="I23" s="127"/>
      <c r="J23" s="137"/>
      <c r="K23" s="129"/>
      <c r="L23" s="129"/>
    </row>
    <row r="24" spans="1:22" ht="12.75">
      <c r="A24" s="19" t="s">
        <v>15</v>
      </c>
      <c r="B24" s="8">
        <v>500</v>
      </c>
      <c r="C24" s="53">
        <v>0</v>
      </c>
      <c r="D24" s="20">
        <v>12</v>
      </c>
      <c r="E24" s="20">
        <f>IF(C24=0,0,D24+((B24-C24)/(B24-B23))*(D23-D24))</f>
        <v>0</v>
      </c>
      <c r="F24" s="21">
        <f t="shared" si="2"/>
        <v>0</v>
      </c>
      <c r="G24" s="64"/>
      <c r="H24" s="129"/>
      <c r="I24" s="129"/>
      <c r="J24" s="139"/>
      <c r="K24" s="129"/>
      <c r="L24" s="129"/>
      <c r="V24" s="64"/>
    </row>
    <row r="25" spans="1:12" ht="12.75">
      <c r="A25" s="19" t="s">
        <v>16</v>
      </c>
      <c r="B25" s="8">
        <v>1000</v>
      </c>
      <c r="C25" s="53">
        <v>0</v>
      </c>
      <c r="D25" s="20">
        <v>10</v>
      </c>
      <c r="E25" s="20">
        <f>IF(C25=0,0,D25+((B25-C25)/(B25-B24))*(D24-D25))</f>
        <v>0</v>
      </c>
      <c r="F25" s="21">
        <f t="shared" si="2"/>
        <v>0</v>
      </c>
      <c r="G25" s="64"/>
      <c r="H25" s="129"/>
      <c r="I25" s="129"/>
      <c r="J25" s="129"/>
      <c r="K25" s="129"/>
      <c r="L25" s="129"/>
    </row>
    <row r="26" spans="1:12" ht="12.75">
      <c r="A26" s="19" t="s">
        <v>17</v>
      </c>
      <c r="B26" s="8">
        <v>2000</v>
      </c>
      <c r="C26" s="53">
        <v>0</v>
      </c>
      <c r="D26" s="20">
        <v>8</v>
      </c>
      <c r="E26" s="20">
        <f>IF(C26=0,0,D26+((B26-C26)/(B26-B25))*(D25-D26))</f>
        <v>0</v>
      </c>
      <c r="F26" s="21">
        <f t="shared" si="2"/>
        <v>0</v>
      </c>
      <c r="G26" s="64"/>
      <c r="H26" s="129"/>
      <c r="I26" s="129"/>
      <c r="J26" s="129"/>
      <c r="K26" s="129"/>
      <c r="L26" s="129"/>
    </row>
    <row r="27" spans="1:7" ht="12.75">
      <c r="A27" s="19" t="s">
        <v>18</v>
      </c>
      <c r="B27" s="8">
        <v>4000</v>
      </c>
      <c r="C27" s="53">
        <v>0</v>
      </c>
      <c r="D27" s="20">
        <v>6</v>
      </c>
      <c r="E27" s="20">
        <f>IF(C27=0,0,D27+((B27-C27)/(B27-B26))*(D26-D27))</f>
        <v>0</v>
      </c>
      <c r="F27" s="21">
        <f t="shared" si="2"/>
        <v>0</v>
      </c>
      <c r="G27" s="64"/>
    </row>
    <row r="28" spans="1:7" ht="12.75">
      <c r="A28" s="19" t="s">
        <v>73</v>
      </c>
      <c r="B28" s="8">
        <v>4000</v>
      </c>
      <c r="C28" s="53">
        <v>0</v>
      </c>
      <c r="D28" s="20">
        <v>6</v>
      </c>
      <c r="E28" s="20">
        <f>IF(C28&lt;=4000,0,6)</f>
        <v>0</v>
      </c>
      <c r="F28" s="21">
        <f t="shared" si="2"/>
        <v>0</v>
      </c>
      <c r="G28" s="64"/>
    </row>
    <row r="29" spans="1:11" ht="12.75">
      <c r="A29" s="28" t="s">
        <v>53</v>
      </c>
      <c r="B29" s="29"/>
      <c r="C29" s="30">
        <f>SUM(C23:C28)</f>
        <v>0</v>
      </c>
      <c r="D29" s="31"/>
      <c r="E29" s="31"/>
      <c r="F29" s="27">
        <f>SUM(F23:F28)</f>
        <v>0</v>
      </c>
      <c r="G29" s="133"/>
      <c r="J29" s="72"/>
      <c r="K29" s="72"/>
    </row>
    <row r="30" spans="1:11" ht="15">
      <c r="A30" s="147" t="s">
        <v>68</v>
      </c>
      <c r="B30" s="148"/>
      <c r="C30" s="148"/>
      <c r="D30" s="148"/>
      <c r="E30" s="148"/>
      <c r="F30" s="149"/>
      <c r="G30" s="60"/>
      <c r="J30" s="72"/>
      <c r="K30" s="72"/>
    </row>
    <row r="31" spans="1:11" ht="12.75">
      <c r="A31" s="33" t="s">
        <v>41</v>
      </c>
      <c r="B31" s="74"/>
      <c r="C31" s="54">
        <v>0</v>
      </c>
      <c r="D31" s="34">
        <v>0.52</v>
      </c>
      <c r="E31" s="34"/>
      <c r="F31" s="21">
        <f>C31*D31</f>
        <v>0</v>
      </c>
      <c r="G31" s="64"/>
      <c r="J31" s="72"/>
      <c r="K31" s="72"/>
    </row>
    <row r="32" spans="1:11" ht="12.75">
      <c r="A32" s="35" t="s">
        <v>40</v>
      </c>
      <c r="B32" s="75"/>
      <c r="C32" s="55">
        <v>0</v>
      </c>
      <c r="D32" s="36">
        <v>0.37</v>
      </c>
      <c r="E32" s="36"/>
      <c r="F32" s="21">
        <f>C32*D32</f>
        <v>0</v>
      </c>
      <c r="G32" s="64"/>
      <c r="J32" s="72"/>
      <c r="K32" s="72"/>
    </row>
    <row r="33" spans="1:11" ht="12.75">
      <c r="A33" s="37" t="s">
        <v>52</v>
      </c>
      <c r="B33" s="76"/>
      <c r="C33" s="30">
        <f>SUM(C31:C32)</f>
        <v>0</v>
      </c>
      <c r="D33" s="31"/>
      <c r="E33" s="31"/>
      <c r="F33" s="27">
        <f>SUM(F31:F32)</f>
        <v>0</v>
      </c>
      <c r="G33" s="133"/>
      <c r="J33" s="72"/>
      <c r="K33" s="72"/>
    </row>
    <row r="34" spans="1:11" ht="12.75">
      <c r="A34" s="10"/>
      <c r="B34" s="10"/>
      <c r="C34" s="10"/>
      <c r="D34" s="9"/>
      <c r="E34" s="9"/>
      <c r="F34" s="9"/>
      <c r="G34" s="60"/>
      <c r="J34" s="72"/>
      <c r="K34" s="72"/>
    </row>
    <row r="35" spans="1:11" ht="19.5" customHeight="1">
      <c r="A35" s="38" t="s">
        <v>57</v>
      </c>
      <c r="B35" s="39"/>
      <c r="C35" s="39"/>
      <c r="D35" s="40"/>
      <c r="E35" s="40"/>
      <c r="F35" s="41">
        <f>F9+F19+F29+F33</f>
        <v>0</v>
      </c>
      <c r="G35" s="140"/>
      <c r="J35" s="72"/>
      <c r="K35" s="72"/>
    </row>
    <row r="36" spans="4:11" ht="12.75">
      <c r="D36" s="60"/>
      <c r="E36" s="60"/>
      <c r="F36" s="60"/>
      <c r="G36" s="60"/>
      <c r="J36" s="72"/>
      <c r="K36" s="72"/>
    </row>
    <row r="37" spans="4:11" ht="12.75">
      <c r="D37" s="60"/>
      <c r="E37" s="60"/>
      <c r="F37" s="60"/>
      <c r="G37" s="60"/>
      <c r="J37" s="72"/>
      <c r="K37" s="72"/>
    </row>
    <row r="38" spans="4:11" ht="12.75">
      <c r="D38" s="60"/>
      <c r="E38" s="60"/>
      <c r="F38" s="60"/>
      <c r="G38" s="60"/>
      <c r="J38" s="72"/>
      <c r="K38" s="72"/>
    </row>
    <row r="39" spans="4:11" ht="12.75">
      <c r="D39" s="60"/>
      <c r="E39" s="60"/>
      <c r="F39" s="60"/>
      <c r="G39" s="60"/>
      <c r="J39" s="72"/>
      <c r="K39" s="72"/>
    </row>
    <row r="40" spans="1:11" ht="12.75">
      <c r="A40" s="72"/>
      <c r="B40" s="72"/>
      <c r="C40" s="72"/>
      <c r="D40" s="73"/>
      <c r="E40" s="73"/>
      <c r="F40" s="73"/>
      <c r="G40" s="73"/>
      <c r="J40" s="72"/>
      <c r="K40" s="72"/>
    </row>
    <row r="41" spans="1:11" ht="12.75">
      <c r="A41" s="72"/>
      <c r="B41" s="72"/>
      <c r="C41" s="72"/>
      <c r="D41" s="73"/>
      <c r="E41" s="73"/>
      <c r="F41" s="73"/>
      <c r="G41" s="73"/>
      <c r="J41" s="72"/>
      <c r="K41" s="72"/>
    </row>
  </sheetData>
  <sheetProtection password="F152" sheet="1"/>
  <protectedRanges>
    <protectedRange sqref="C3:C8" name="Intervallo1"/>
    <protectedRange sqref="C13:C18" name="Intervallo2"/>
    <protectedRange sqref="C23:C28" name="Intervallo3"/>
    <protectedRange sqref="C31:C32" name="Intervallo4"/>
  </protectedRanges>
  <mergeCells count="4">
    <mergeCell ref="A21:F21"/>
    <mergeCell ref="A30:F30"/>
    <mergeCell ref="A1:F1"/>
    <mergeCell ref="A11:F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Footer>&amp;L&amp;Z&amp;F&amp;RDirezione AdG FEASR e Foreste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F27" sqref="F27"/>
    </sheetView>
  </sheetViews>
  <sheetFormatPr defaultColWidth="9.140625" defaultRowHeight="12.75"/>
  <cols>
    <col min="2" max="2" width="11.28125" style="0" bestFit="1" customWidth="1"/>
    <col min="3" max="3" width="18.28125" style="0" customWidth="1"/>
    <col min="8" max="8" width="12.57421875" style="0" bestFit="1" customWidth="1"/>
  </cols>
  <sheetData>
    <row r="2" spans="1:8" ht="12.75">
      <c r="A2" s="48"/>
      <c r="B2" s="51"/>
      <c r="C2" s="50"/>
      <c r="E2" s="2"/>
      <c r="F2" s="1"/>
      <c r="H2" s="7"/>
    </row>
    <row r="3" spans="1:3" ht="12.75">
      <c r="A3" s="48"/>
      <c r="B3" s="51"/>
      <c r="C3" s="50"/>
    </row>
    <row r="4" spans="1:3" ht="12.75">
      <c r="A4" s="48"/>
      <c r="B4" s="51"/>
      <c r="C4" s="50"/>
    </row>
    <row r="5" spans="1:4" ht="15">
      <c r="A5" s="49"/>
      <c r="B5" s="52"/>
      <c r="C5" s="50"/>
      <c r="D5" s="5"/>
    </row>
    <row r="6" spans="1:3" ht="12.75">
      <c r="A6" s="49"/>
      <c r="B6" s="51"/>
      <c r="C6" s="50"/>
    </row>
    <row r="7" ht="12.75">
      <c r="A7" s="49"/>
    </row>
    <row r="8" ht="12.75">
      <c r="A8" s="49"/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A2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PREVENTIVO DEL PIANO DI ROVERE'</dc:title>
  <dc:subject/>
  <dc:creator>REGIONE VENETO</dc:creator>
  <cp:keywords/>
  <dc:description/>
  <cp:lastModifiedBy>RVEAdmin</cp:lastModifiedBy>
  <cp:lastPrinted>2019-06-18T06:39:09Z</cp:lastPrinted>
  <dcterms:created xsi:type="dcterms:W3CDTF">1999-09-09T07:51:22Z</dcterms:created>
  <dcterms:modified xsi:type="dcterms:W3CDTF">2020-02-11T11:31:05Z</dcterms:modified>
  <cp:category/>
  <cp:version/>
  <cp:contentType/>
  <cp:contentStatus/>
</cp:coreProperties>
</file>